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U:\Privat\www\bmw-z4m.com\fr\forum\upload\Jantes\"/>
    </mc:Choice>
  </mc:AlternateContent>
  <xr:revisionPtr revIDLastSave="0" documentId="13_ncr:1_{8E3B3941-AAAD-4FA7-BA15-81FC5CC82E6D}" xr6:coauthVersionLast="41" xr6:coauthVersionMax="46" xr10:uidLastSave="{00000000-0000-0000-0000-000000000000}"/>
  <bookViews>
    <workbookView xWindow="20370" yWindow="-2205" windowWidth="29040" windowHeight="16440" xr2:uid="{00000000-000D-0000-FFFF-FFFF00000000}"/>
  </bookViews>
  <sheets>
    <sheet name="Comparatif" sheetId="3" r:id="rId1"/>
    <sheet name="BDD" sheetId="2" r:id="rId2"/>
  </sheets>
  <definedNames>
    <definedName name="Modèle_fixation">BDD!$H:$H</definedName>
    <definedName name="Modèle_jante">BDD!$B:$B</definedName>
    <definedName name="Modèle_jantes">BDD!$B:$B</definedName>
    <definedName name="Modèle_pneu">BDD!$E:$E</definedName>
    <definedName name="Poids_fixation">BDD!$I:$I</definedName>
    <definedName name="Poids_jante">BDD!$C:$C</definedName>
    <definedName name="Poids_pneu">BDD!$F:$F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L8" i="3" s="1"/>
  <c r="J7" i="3"/>
  <c r="L7" i="3" s="1"/>
  <c r="J6" i="3"/>
  <c r="L6" i="3" s="1"/>
  <c r="J5" i="3"/>
  <c r="L5" i="3" s="1"/>
  <c r="J4" i="3"/>
  <c r="L4" i="3" s="1"/>
  <c r="D8" i="3"/>
  <c r="F8" i="3" s="1"/>
  <c r="D7" i="3"/>
  <c r="F7" i="3" s="1"/>
  <c r="D6" i="3"/>
  <c r="F6" i="3" s="1"/>
  <c r="D5" i="3"/>
  <c r="F5" i="3" s="1"/>
  <c r="D4" i="3"/>
  <c r="F4" i="3" s="1"/>
  <c r="C20" i="3" l="1"/>
  <c r="C17" i="3"/>
  <c r="C16" i="3"/>
  <c r="C15" i="3"/>
  <c r="K19" i="3" s="1"/>
  <c r="C14" i="3"/>
  <c r="I10" i="3"/>
  <c r="I19" i="3" l="1"/>
  <c r="C18" i="3"/>
  <c r="C19" i="3"/>
  <c r="E16" i="3"/>
  <c r="E14" i="3"/>
  <c r="C22" i="3" l="1"/>
  <c r="C10" i="3"/>
</calcChain>
</file>

<file path=xl/sharedStrings.xml><?xml version="1.0" encoding="utf-8"?>
<sst xmlns="http://schemas.openxmlformats.org/spreadsheetml/2006/main" count="69" uniqueCount="49">
  <si>
    <t>Jantes avants</t>
  </si>
  <si>
    <t>Jantes arrières</t>
  </si>
  <si>
    <t>Pneus avants</t>
  </si>
  <si>
    <t>Pneus arrières</t>
  </si>
  <si>
    <t>Ecrous</t>
  </si>
  <si>
    <t>Poids</t>
  </si>
  <si>
    <t>Quantité</t>
  </si>
  <si>
    <t>TOTAL</t>
  </si>
  <si>
    <t>Essieu avant</t>
  </si>
  <si>
    <t>Essieu arrière</t>
  </si>
  <si>
    <t>BBS CH-R 19" 10.5X19 ET 25</t>
  </si>
  <si>
    <t>BBS CHR 19" 8.5 X 19 ET32</t>
  </si>
  <si>
    <t>APEX ARC8 18"  18X8.5 ET 38</t>
  </si>
  <si>
    <t>APEX ARC8 18" 18X9.5 ET 22</t>
  </si>
  <si>
    <t>Origine BMW Style 224 18" 8X18 ET 42</t>
  </si>
  <si>
    <t>Origine BMW Style 224 18" 9X18 ET 30</t>
  </si>
  <si>
    <t>VS</t>
  </si>
  <si>
    <t>Modèle</t>
  </si>
  <si>
    <t>Poids Unitaire</t>
  </si>
  <si>
    <t>Poids total</t>
  </si>
  <si>
    <t>Poste</t>
  </si>
  <si>
    <t>Modèle jantes</t>
  </si>
  <si>
    <t>Modèle Pneu</t>
  </si>
  <si>
    <t>Modèle fixation</t>
  </si>
  <si>
    <t>TOYO T1S 19" 285/35/R19 98Y</t>
  </si>
  <si>
    <t>Michelin PS cup 2 18" 235/40/18</t>
  </si>
  <si>
    <t>Michelin PS cup 2 18" 265/35/18</t>
  </si>
  <si>
    <t>Michelin PSS 18" 225/45/18 95Y</t>
  </si>
  <si>
    <t>Michelin PSS 18" 255/40/18 99Y</t>
  </si>
  <si>
    <t>Ecrous OEM</t>
  </si>
  <si>
    <t>Ecrous titane</t>
  </si>
  <si>
    <t>Différence</t>
  </si>
  <si>
    <t>Goujons titane + écrous aluminium</t>
  </si>
  <si>
    <t>Goujons titane + écrous acier</t>
  </si>
  <si>
    <t>Goujon acier + écrous acier</t>
  </si>
  <si>
    <t>Michelin PS4S 19" 235/35/19 91Y</t>
  </si>
  <si>
    <t>Michelin PS4S 19" 265/30/19 93Y</t>
  </si>
  <si>
    <t>TOYO T1S 19" 225/40/R19 93Y</t>
  </si>
  <si>
    <t>Total
 4 Jantes</t>
  </si>
  <si>
    <t>Total
4 Pneus</t>
  </si>
  <si>
    <t>TOTAL monte 1</t>
  </si>
  <si>
    <t>TOTAL monte 2</t>
  </si>
  <si>
    <t>CSL Origine BMW 19" 19X8.5 ET 44</t>
  </si>
  <si>
    <t>CSL Origine BMW 19" 19X9.5 ET 27</t>
  </si>
  <si>
    <t>Poids gagné sur 1 roue avant</t>
  </si>
  <si>
    <t>Poids gagné sur 1 roue arrière</t>
  </si>
  <si>
    <t>Ecarts</t>
  </si>
  <si>
    <t>Votre monte actuelle</t>
  </si>
  <si>
    <t>Monte souhaitée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</si>
</sst>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.##&quot; kg&quot;"/>
    <numFmt numFmtId="165" formatCode="##0.###&quot; kg&quot;"/>
    <numFmt numFmtId="166" formatCode="##0.00&quot; kg&quot;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0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2" xfId="0" applyBorder="1"/>
    <xf numFmtId="0" fontId="0" fillId="0" borderId="0" xfId="0" quotePrefix="1"/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/>
    <xf numFmtId="0" fontId="0" fillId="0" borderId="25" xfId="0" applyBorder="1"/>
    <xf numFmtId="0" fontId="0" fillId="0" borderId="23" xfId="0" applyFill="1" applyBorder="1"/>
    <xf numFmtId="0" fontId="0" fillId="0" borderId="26" xfId="0" applyFill="1" applyBorder="1"/>
    <xf numFmtId="0" fontId="0" fillId="0" borderId="14" xfId="0" quotePrefix="1" applyBorder="1"/>
    <xf numFmtId="0" fontId="0" fillId="3" borderId="28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0" borderId="31" xfId="0" applyBorder="1"/>
    <xf numFmtId="0" fontId="0" fillId="0" borderId="35" xfId="0" applyBorder="1"/>
    <xf numFmtId="165" fontId="0" fillId="0" borderId="17" xfId="0" applyNumberFormat="1" applyBorder="1"/>
    <xf numFmtId="165" fontId="0" fillId="0" borderId="11" xfId="0" applyNumberFormat="1" applyBorder="1"/>
    <xf numFmtId="165" fontId="0" fillId="0" borderId="14" xfId="0" applyNumberFormat="1" applyBorder="1"/>
    <xf numFmtId="165" fontId="0" fillId="0" borderId="12" xfId="0" applyNumberFormat="1" applyBorder="1"/>
    <xf numFmtId="165" fontId="0" fillId="0" borderId="15" xfId="0" applyNumberFormat="1" applyBorder="1"/>
    <xf numFmtId="165" fontId="0" fillId="0" borderId="18" xfId="0" applyNumberFormat="1" applyBorder="1"/>
    <xf numFmtId="165" fontId="0" fillId="0" borderId="29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15" xfId="0" applyNumberFormat="1" applyBorder="1" applyAlignment="1"/>
    <xf numFmtId="164" fontId="0" fillId="0" borderId="38" xfId="0" applyNumberFormat="1" applyBorder="1" applyAlignment="1">
      <alignment horizontal="center" vertical="center"/>
    </xf>
    <xf numFmtId="164" fontId="0" fillId="0" borderId="18" xfId="0" applyNumberFormat="1" applyBorder="1" applyAlignment="1"/>
    <xf numFmtId="164" fontId="0" fillId="0" borderId="36" xfId="0" applyNumberFormat="1" applyBorder="1" applyAlignment="1">
      <alignment horizontal="center" vertical="center"/>
    </xf>
    <xf numFmtId="164" fontId="0" fillId="0" borderId="12" xfId="0" applyNumberFormat="1" applyBorder="1" applyAlignment="1"/>
    <xf numFmtId="0" fontId="0" fillId="3" borderId="2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166" fontId="2" fillId="0" borderId="0" xfId="0" applyNumberFormat="1" applyFont="1" applyAlignment="1">
      <alignment horizontal="left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1">
    <cellStyle name="Standard" xfId="0" builtinId="0"/>
  </cellStyles>
  <dxfs count="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761014</xdr:colOff>
      <xdr:row>10</xdr:row>
      <xdr:rowOff>36225</xdr:rowOff>
    </xdr:from>
    <xdr:to>
      <xdr:col>11</xdr:col>
      <xdr:colOff>426740</xdr:colOff>
      <xdr:row>18</xdr:row>
      <xdr:rowOff>179662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884235-BF2D-4EB3-A1A3-139329EF16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79"/>
        <a:stretch/>
      </xdr:blipFill>
      <xdr:spPr>
        <a:xfrm>
          <a:off x="7247539" y="1903125"/>
          <a:ext cx="4923526" cy="160076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2F17A-0FE1-4E9B-843D-D54A078D5990}" name="Jantes" displayName="Jantes" ref="B1:C9" totalsRowShown="0" headerRowDxfId="2">
  <autoFilter ref="B1:C9" xr:uid="{32404ABE-3349-470A-86A1-655C27FE9F67}"/>
  <tableColumns count="2">
    <tableColumn id="1" xr3:uid="{23A23A5D-200D-4928-8AA0-B6BD88ECFA11}" name="Modèle jantes"/>
    <tableColumn id="2" xr3:uid="{13FD3402-04F0-43F2-97CA-D67890692F90}" name="Poids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57775B-D6D3-4B26-BF80-A4BE06D191FA}" name="Jantes3" displayName="Jantes3" ref="E1:F9" totalsRowShown="0" headerRowDxfId="1">
  <autoFilter ref="E1:F9" xr:uid="{CD439D26-E9EC-45E2-ABCF-63BB1ABE5FDD}"/>
  <tableColumns count="2">
    <tableColumn id="1" xr3:uid="{CBEAE77A-597F-4D12-9CF6-0D93447F1EA7}" name="Modèle Pneu"/>
    <tableColumn id="2" xr3:uid="{213C123D-C37D-4142-88C0-D233372FAC7D}" name="Poids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608C491-5392-47CE-B348-90604615C43F}" name="Jantes34" displayName="Jantes34" ref="H1:I6" totalsRowShown="0" headerRowDxfId="0">
  <autoFilter ref="H1:I6" xr:uid="{AA13255F-B24C-44E6-85AA-032F4B1E906E}"/>
  <tableColumns count="2">
    <tableColumn id="1" xr3:uid="{5C67A730-9563-405D-9215-6D9F08BC119F}" name="Modèle fixation"/>
    <tableColumn id="2" xr3:uid="{45A049CA-487B-451F-AB3C-1BE4F6BEDD97}" name="Poid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86FF-BFAD-4C6A-A624-3A420C59C983}">
  <dimension ref="B1:L26"/>
  <sheetViews>
    <sheetView showGridLines="0" showRowColHeaders="0" tabSelected="1" zoomScaleNormal="100" workbookViewId="0">
      <selection activeCell="C4" sqref="C4"/>
    </sheetView>
  </sheetViews>
  <sheetFormatPr baseColWidth="10" defaultRowHeight="15" x14ac:dyDescent="0.25"/>
  <cols>
    <col min="1" max="1" width="1.42578125" customWidth="1"/>
    <col min="2" max="2" width="13.85546875" bestFit="1" customWidth="1"/>
    <col min="3" max="3" width="38.5703125" customWidth="1"/>
    <col min="4" max="4" width="13.42578125" bestFit="1" customWidth="1"/>
    <col min="7" max="7" width="7.140625" customWidth="1"/>
    <col min="8" max="8" width="13.85546875" bestFit="1" customWidth="1"/>
    <col min="9" max="9" width="38.5703125" customWidth="1"/>
    <col min="10" max="10" width="13.42578125" bestFit="1" customWidth="1"/>
    <col min="11" max="11" width="13" bestFit="1" customWidth="1"/>
  </cols>
  <sheetData>
    <row r="1" spans="2:12" ht="3.75" customHeight="1" thickBot="1" x14ac:dyDescent="0.3"/>
    <row r="2" spans="2:12" ht="20.100000000000001" customHeight="1" thickTop="1" thickBot="1" x14ac:dyDescent="0.3">
      <c r="B2" s="39" t="s">
        <v>47</v>
      </c>
      <c r="C2" s="40"/>
      <c r="D2" s="40"/>
      <c r="E2" s="40"/>
      <c r="F2" s="41"/>
      <c r="G2" s="8" t="s">
        <v>16</v>
      </c>
      <c r="H2" s="39" t="s">
        <v>48</v>
      </c>
      <c r="I2" s="40"/>
      <c r="J2" s="40"/>
      <c r="K2" s="40"/>
      <c r="L2" s="41"/>
    </row>
    <row r="3" spans="2:12" ht="15.75" thickBot="1" x14ac:dyDescent="0.3">
      <c r="B3" s="9" t="s">
        <v>20</v>
      </c>
      <c r="C3" s="9" t="s">
        <v>17</v>
      </c>
      <c r="D3" s="10" t="s">
        <v>18</v>
      </c>
      <c r="E3" s="10" t="s">
        <v>6</v>
      </c>
      <c r="F3" s="11" t="s">
        <v>19</v>
      </c>
      <c r="H3" s="9" t="s">
        <v>20</v>
      </c>
      <c r="I3" s="9" t="s">
        <v>17</v>
      </c>
      <c r="J3" s="10" t="s">
        <v>18</v>
      </c>
      <c r="K3" s="10" t="s">
        <v>6</v>
      </c>
      <c r="L3" s="11" t="s">
        <v>19</v>
      </c>
    </row>
    <row r="4" spans="2:12" x14ac:dyDescent="0.25">
      <c r="B4" s="1" t="s">
        <v>0</v>
      </c>
      <c r="C4" s="36"/>
      <c r="D4" s="27" t="str">
        <f>IF(ISNA(INDEX(Poids_jante,MATCH(Comparatif!C4,Modèle_jante,0))),"",INDEX(Poids_jante,MATCH(Comparatif!C4,Modèle_jante,0)))</f>
        <v/>
      </c>
      <c r="E4" s="14">
        <v>2</v>
      </c>
      <c r="F4" s="29" t="str">
        <f>IF(ISBLANK(C4),"",D4*E4)</f>
        <v/>
      </c>
      <c r="H4" s="1" t="s">
        <v>0</v>
      </c>
      <c r="I4" s="36"/>
      <c r="J4" s="27" t="str">
        <f>IF(ISNA(INDEX(Poids_jante,MATCH(Comparatif!I4,Modèle_jante,0))),"",INDEX(Poids_jante,MATCH(Comparatif!I4,Modèle_jante,0)))</f>
        <v/>
      </c>
      <c r="K4" s="14">
        <v>2</v>
      </c>
      <c r="L4" s="29" t="str">
        <f>IF(ISBLANK(I4),"",J4*K4)</f>
        <v/>
      </c>
    </row>
    <row r="5" spans="2:12" x14ac:dyDescent="0.25">
      <c r="B5" s="2" t="s">
        <v>1</v>
      </c>
      <c r="C5" s="37"/>
      <c r="D5" s="28" t="str">
        <f>IF(ISNA(INDEX(Poids_jante,MATCH(Comparatif!C5,Modèle_jante,0))),"",INDEX(Poids_jante,MATCH(Comparatif!C5,Modèle_jante,0)))</f>
        <v/>
      </c>
      <c r="E5" s="15">
        <v>2</v>
      </c>
      <c r="F5" s="30" t="str">
        <f>IF(ISBLANK(C5),"",D5*E5)</f>
        <v/>
      </c>
      <c r="H5" s="2" t="s">
        <v>1</v>
      </c>
      <c r="I5" s="37"/>
      <c r="J5" s="28" t="str">
        <f>IF(ISNA(INDEX(Poids_jante,MATCH(Comparatif!I5,Modèle_jante,0))),"",INDEX(Poids_jante,MATCH(Comparatif!I5,Modèle_jante,0)))</f>
        <v/>
      </c>
      <c r="K5" s="15">
        <v>2</v>
      </c>
      <c r="L5" s="30" t="str">
        <f>IF(ISBLANK(I5),"",J5*K5)</f>
        <v/>
      </c>
    </row>
    <row r="6" spans="2:12" x14ac:dyDescent="0.25">
      <c r="B6" s="2" t="s">
        <v>2</v>
      </c>
      <c r="C6" s="37"/>
      <c r="D6" s="28" t="str">
        <f>IF(ISNA(INDEX(Poids_pneu,MATCH(Comparatif!C6,Modèle_pneu,0))),"",INDEX(Poids_pneu,MATCH(Comparatif!C6,Modèle_pneu,0)))</f>
        <v/>
      </c>
      <c r="E6" s="15">
        <v>2</v>
      </c>
      <c r="F6" s="30" t="str">
        <f>IF(ISBLANK(C6),"",D6*E6)</f>
        <v/>
      </c>
      <c r="H6" s="2" t="s">
        <v>2</v>
      </c>
      <c r="I6" s="37"/>
      <c r="J6" s="28" t="str">
        <f>IF(ISNA(INDEX(Poids_pneu,MATCH(Comparatif!I6,Modèle_pneu,0))),"",INDEX(Poids_pneu,MATCH(Comparatif!I6,Modèle_pneu,0)))</f>
        <v/>
      </c>
      <c r="K6" s="15">
        <v>2</v>
      </c>
      <c r="L6" s="30" t="str">
        <f>IF(ISBLANK(I6),"",J6*K6)</f>
        <v/>
      </c>
    </row>
    <row r="7" spans="2:12" x14ac:dyDescent="0.25">
      <c r="B7" s="2" t="s">
        <v>3</v>
      </c>
      <c r="C7" s="37"/>
      <c r="D7" s="28" t="str">
        <f>IF(ISNA(INDEX(Poids_pneu,MATCH(Comparatif!C7,Modèle_pneu,0))),"",INDEX(Poids_pneu,MATCH(Comparatif!C7,Modèle_pneu,0)))</f>
        <v/>
      </c>
      <c r="E7" s="15">
        <v>2</v>
      </c>
      <c r="F7" s="30" t="str">
        <f>IF(ISBLANK(C7),"",D7*E7)</f>
        <v/>
      </c>
      <c r="H7" s="2" t="s">
        <v>3</v>
      </c>
      <c r="I7" s="37"/>
      <c r="J7" s="28" t="str">
        <f>IF(ISNA(INDEX(Poids_pneu,MATCH(Comparatif!I7,Modèle_pneu,0))),"",INDEX(Poids_pneu,MATCH(Comparatif!I7,Modèle_pneu,0)))</f>
        <v/>
      </c>
      <c r="K7" s="15">
        <v>2</v>
      </c>
      <c r="L7" s="30" t="str">
        <f>IF(ISBLANK(I7),"",J7*K7)</f>
        <v/>
      </c>
    </row>
    <row r="8" spans="2:12" ht="15.75" thickBot="1" x14ac:dyDescent="0.3">
      <c r="B8" s="12" t="s">
        <v>4</v>
      </c>
      <c r="C8" s="38"/>
      <c r="D8" s="26" t="str">
        <f>IF(ISNA(INDEX(Poids_fixation,MATCH(Comparatif!C8,Modèle_fixation,0))),"",INDEX(Poids_fixation,MATCH(Comparatif!C8,Modèle_fixation,0)))</f>
        <v/>
      </c>
      <c r="E8" s="16">
        <v>20</v>
      </c>
      <c r="F8" s="31" t="str">
        <f>IF(ISBLANK(C8),"",D8*E8)</f>
        <v/>
      </c>
      <c r="H8" s="12" t="s">
        <v>4</v>
      </c>
      <c r="I8" s="38"/>
      <c r="J8" s="26" t="str">
        <f>IF(ISNA(INDEX(Poids_fixation,MATCH(Comparatif!I8,Modèle_fixation,0))),"",INDEX(Poids_fixation,MATCH(Comparatif!I8,Modèle_fixation,0)))</f>
        <v/>
      </c>
      <c r="K8" s="16">
        <v>20</v>
      </c>
      <c r="L8" s="31" t="str">
        <f>IF(ISBLANK(I8),"",J8*K8)</f>
        <v/>
      </c>
    </row>
    <row r="9" spans="2:12" ht="16.5" thickTop="1" thickBot="1" x14ac:dyDescent="0.3">
      <c r="C9" s="42" t="s">
        <v>40</v>
      </c>
      <c r="D9" s="43"/>
      <c r="E9" s="43"/>
      <c r="F9" s="44"/>
      <c r="I9" s="42" t="s">
        <v>41</v>
      </c>
      <c r="J9" s="43"/>
      <c r="K9" s="43"/>
      <c r="L9" s="44"/>
    </row>
    <row r="10" spans="2:12" ht="15.75" thickBot="1" x14ac:dyDescent="0.3">
      <c r="C10" s="45">
        <f>SUM(F4:F8)</f>
        <v>0</v>
      </c>
      <c r="D10" s="46"/>
      <c r="E10" s="46"/>
      <c r="F10" s="47"/>
      <c r="I10" s="45">
        <f>SUM(L4:L8)</f>
        <v>0</v>
      </c>
      <c r="J10" s="46"/>
      <c r="K10" s="46"/>
      <c r="L10" s="47"/>
    </row>
    <row r="11" spans="2:12" ht="3.75" customHeight="1" thickTop="1" thickBot="1" x14ac:dyDescent="0.3"/>
    <row r="12" spans="2:12" ht="20.100000000000001" customHeight="1" thickTop="1" thickBot="1" x14ac:dyDescent="0.3">
      <c r="B12" s="39" t="s">
        <v>46</v>
      </c>
      <c r="C12" s="40"/>
      <c r="D12" s="40"/>
      <c r="E12" s="40"/>
      <c r="F12" s="41"/>
    </row>
    <row r="13" spans="2:12" ht="15.75" thickBot="1" x14ac:dyDescent="0.3">
      <c r="B13" s="22" t="s">
        <v>20</v>
      </c>
      <c r="C13" s="23" t="s">
        <v>31</v>
      </c>
      <c r="D13" s="23" t="s">
        <v>20</v>
      </c>
      <c r="E13" s="58" t="s">
        <v>31</v>
      </c>
      <c r="F13" s="59"/>
    </row>
    <row r="14" spans="2:12" x14ac:dyDescent="0.25">
      <c r="B14" s="18" t="s">
        <v>0</v>
      </c>
      <c r="C14" s="32" t="str">
        <f>IF((F4)&lt;&gt;"",IF(L4&lt;&gt;"",L4-F4,""),"")</f>
        <v/>
      </c>
      <c r="D14" s="48" t="s">
        <v>38</v>
      </c>
      <c r="E14" s="56" t="str">
        <f>IF((C14)&lt;&gt;"",IF(C15&lt;&gt;"",C14+C15,""),"")</f>
        <v/>
      </c>
      <c r="F14" s="57"/>
    </row>
    <row r="15" spans="2:12" x14ac:dyDescent="0.25">
      <c r="B15" s="17" t="s">
        <v>1</v>
      </c>
      <c r="C15" s="33" t="str">
        <f>IF((F5)&lt;&gt;"",IF(L5&lt;&gt;"",L5-F5,""),"")</f>
        <v/>
      </c>
      <c r="D15" s="49"/>
      <c r="E15" s="52"/>
      <c r="F15" s="53"/>
    </row>
    <row r="16" spans="2:12" x14ac:dyDescent="0.25">
      <c r="B16" s="17" t="s">
        <v>2</v>
      </c>
      <c r="C16" s="33" t="str">
        <f>IF((F6)&lt;&gt;"",IF(L6&lt;&gt;"",L6-F6,""),"")</f>
        <v/>
      </c>
      <c r="D16" s="50" t="s">
        <v>39</v>
      </c>
      <c r="E16" s="52" t="str">
        <f>IF((C16)&lt;&gt;"",IF(C17&lt;&gt;"",C16+C17,""),"")</f>
        <v/>
      </c>
      <c r="F16" s="53"/>
    </row>
    <row r="17" spans="2:11" ht="15.75" thickBot="1" x14ac:dyDescent="0.3">
      <c r="B17" s="17" t="s">
        <v>3</v>
      </c>
      <c r="C17" s="33" t="str">
        <f>IF((F7)&lt;&gt;"",IF(L7&lt;&gt;"",L7-F7,""),"")</f>
        <v/>
      </c>
      <c r="D17" s="51"/>
      <c r="E17" s="54"/>
      <c r="F17" s="55"/>
    </row>
    <row r="18" spans="2:11" x14ac:dyDescent="0.25">
      <c r="B18" s="17" t="s">
        <v>8</v>
      </c>
      <c r="C18" s="34" t="str">
        <f>IF((C14)&lt;&gt;"",IF(C16&lt;&gt;"",C14+C16,""),"")</f>
        <v/>
      </c>
      <c r="D18" s="24"/>
      <c r="E18" s="24"/>
      <c r="F18" s="25"/>
    </row>
    <row r="19" spans="2:11" x14ac:dyDescent="0.25">
      <c r="B19" s="19" t="s">
        <v>9</v>
      </c>
      <c r="C19" s="34" t="str">
        <f>IF((C15)&lt;&gt;"",IF(C17&lt;&gt;"",C15+C17,""),"")</f>
        <v/>
      </c>
      <c r="D19" s="21"/>
      <c r="E19" s="3"/>
      <c r="F19" s="4"/>
      <c r="H19" s="64" t="s">
        <v>44</v>
      </c>
      <c r="I19" s="60" t="str">
        <f>IF(C14&lt;&gt;"",IF(C16&lt;&gt;"",IF(C20&lt;&gt;"",(C14/2)+(C16/2)+(C20/4),""),""),"")</f>
        <v/>
      </c>
      <c r="J19" s="64" t="s">
        <v>45</v>
      </c>
      <c r="K19" s="60" t="str">
        <f>IF(C15&lt;&gt;"",IF(C17&lt;&gt;"",IF(C20&lt;&gt;"",(C15/2)+(C17/2)+(C20/4),""),""),"")</f>
        <v/>
      </c>
    </row>
    <row r="20" spans="2:11" ht="15.75" thickBot="1" x14ac:dyDescent="0.3">
      <c r="B20" s="20" t="s">
        <v>4</v>
      </c>
      <c r="C20" s="35" t="str">
        <f>IF((C8)&lt;&gt;"",IF(I8&lt;&gt;"",(J8-D8)*20,""),"")</f>
        <v/>
      </c>
      <c r="D20" s="5"/>
      <c r="E20" s="5"/>
      <c r="F20" s="6"/>
      <c r="H20" s="64"/>
      <c r="I20" s="60"/>
      <c r="J20" s="64"/>
      <c r="K20" s="60"/>
    </row>
    <row r="21" spans="2:11" ht="15.75" thickBot="1" x14ac:dyDescent="0.3">
      <c r="C21" s="42" t="s">
        <v>7</v>
      </c>
      <c r="D21" s="43"/>
      <c r="E21" s="43"/>
      <c r="F21" s="44"/>
      <c r="H21" s="64"/>
      <c r="I21" s="60"/>
      <c r="J21" s="64"/>
      <c r="K21" s="60"/>
    </row>
    <row r="22" spans="2:11" ht="30" customHeight="1" thickBot="1" x14ac:dyDescent="0.3">
      <c r="C22" s="61" t="str">
        <f>IF(C18&lt;&gt;"",IF(C19&lt;&gt;"",IF(C20&lt;&gt;"",C18+C19+C20,""),""),"")</f>
        <v/>
      </c>
      <c r="D22" s="62"/>
      <c r="E22" s="62"/>
      <c r="F22" s="63"/>
    </row>
    <row r="23" spans="2:11" ht="15.75" thickTop="1" x14ac:dyDescent="0.25">
      <c r="C23" s="13"/>
    </row>
    <row r="24" spans="2:11" x14ac:dyDescent="0.25">
      <c r="C24" s="13"/>
      <c r="E24" s="13"/>
    </row>
    <row r="26" spans="2:11" x14ac:dyDescent="0.25">
      <c r="C26" s="13"/>
      <c r="I26" s="13"/>
      <c r="K26" s="13"/>
    </row>
  </sheetData>
  <sheetProtection algorithmName="SHA-512" hashValue="6LhO0OkVUmA2dwBy59BIAhJvDLeVdfuAF2e7nVRnzccrhS67jDBnFgDaZvahP/5WTr+torfnV6J8U6OweNTnHA==" saltValue="pMdQT9cmNTU9CO5sWy555w==" spinCount="100000" sheet="1" objects="1" scenarios="1" selectLockedCells="1"/>
  <mergeCells count="18">
    <mergeCell ref="K19:K21"/>
    <mergeCell ref="C21:F21"/>
    <mergeCell ref="C22:F22"/>
    <mergeCell ref="H19:H21"/>
    <mergeCell ref="J19:J21"/>
    <mergeCell ref="I19:I21"/>
    <mergeCell ref="D14:D15"/>
    <mergeCell ref="D16:D17"/>
    <mergeCell ref="E16:F17"/>
    <mergeCell ref="E14:F15"/>
    <mergeCell ref="E13:F13"/>
    <mergeCell ref="B2:F2"/>
    <mergeCell ref="H2:L2"/>
    <mergeCell ref="I9:L9"/>
    <mergeCell ref="I10:L10"/>
    <mergeCell ref="B12:F12"/>
    <mergeCell ref="C9:F9"/>
    <mergeCell ref="C10:F10"/>
  </mergeCells>
  <dataValidations count="3">
    <dataValidation type="list" allowBlank="1" showInputMessage="1" showErrorMessage="1" sqref="C4 I4" xr:uid="{4353CF7F-1D54-4225-AFEB-DEA9CD60EF1C}">
      <formula1>Modèle_jante</formula1>
    </dataValidation>
    <dataValidation type="list" allowBlank="1" showInputMessage="1" showErrorMessage="1" sqref="C6:C7 I6:I7" xr:uid="{9935091D-69CC-4059-A482-D6BA77B8FC9B}">
      <formula1>Modèle_pneu</formula1>
    </dataValidation>
    <dataValidation type="list" allowBlank="1" showInputMessage="1" showErrorMessage="1" sqref="C8 I8" xr:uid="{F2129E45-D4AE-4B79-9966-9AD8B3E38DE2}">
      <formula1>Modèle_fixation</formula1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BDAD18-1E4B-452A-972D-482D13E09A72}">
          <x14:formula1>
            <xm:f>BDD!$B$2:$B$9</xm:f>
          </x14:formula1>
          <xm:sqref>C5 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FC582-4F9F-47A5-9A89-0951F8DEFE71}">
  <dimension ref="B1:I9"/>
  <sheetViews>
    <sheetView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45.7109375" customWidth="1"/>
    <col min="4" max="4" width="4.28515625" customWidth="1"/>
    <col min="5" max="5" width="45.7109375" customWidth="1"/>
    <col min="7" max="7" width="4.28515625" customWidth="1"/>
    <col min="8" max="8" width="45.7109375" customWidth="1"/>
    <col min="10" max="10" width="4.28515625" customWidth="1"/>
  </cols>
  <sheetData>
    <row r="1" spans="2:9" x14ac:dyDescent="0.25">
      <c r="B1" s="7" t="s">
        <v>21</v>
      </c>
      <c r="C1" s="7" t="s">
        <v>5</v>
      </c>
      <c r="E1" s="7" t="s">
        <v>22</v>
      </c>
      <c r="F1" s="7" t="s">
        <v>5</v>
      </c>
      <c r="H1" s="7" t="s">
        <v>23</v>
      </c>
      <c r="I1" s="7" t="s">
        <v>5</v>
      </c>
    </row>
    <row r="2" spans="2:9" x14ac:dyDescent="0.25">
      <c r="B2" t="s">
        <v>11</v>
      </c>
      <c r="C2">
        <v>11.8</v>
      </c>
      <c r="E2" t="s">
        <v>37</v>
      </c>
      <c r="F2">
        <v>10.432</v>
      </c>
      <c r="H2" t="s">
        <v>29</v>
      </c>
      <c r="I2">
        <v>6.9000000000000006E-2</v>
      </c>
    </row>
    <row r="3" spans="2:9" x14ac:dyDescent="0.25">
      <c r="B3" t="s">
        <v>10</v>
      </c>
      <c r="C3">
        <v>12.25</v>
      </c>
      <c r="E3" t="s">
        <v>24</v>
      </c>
      <c r="F3">
        <v>13.6</v>
      </c>
      <c r="H3" t="s">
        <v>30</v>
      </c>
      <c r="I3">
        <v>3.4000000000000002E-2</v>
      </c>
    </row>
    <row r="4" spans="2:9" x14ac:dyDescent="0.25">
      <c r="B4" t="s">
        <v>12</v>
      </c>
      <c r="C4">
        <v>8.1649999999999991</v>
      </c>
      <c r="E4" t="s">
        <v>25</v>
      </c>
      <c r="F4">
        <v>9.5250000000000004</v>
      </c>
      <c r="H4" t="s">
        <v>32</v>
      </c>
      <c r="I4">
        <v>5.8000000000000003E-2</v>
      </c>
    </row>
    <row r="5" spans="2:9" x14ac:dyDescent="0.25">
      <c r="B5" t="s">
        <v>13</v>
      </c>
      <c r="C5">
        <v>8.1649999999999991</v>
      </c>
      <c r="E5" t="s">
        <v>26</v>
      </c>
      <c r="F5">
        <v>11.134</v>
      </c>
      <c r="H5" t="s">
        <v>33</v>
      </c>
      <c r="I5">
        <v>0.1</v>
      </c>
    </row>
    <row r="6" spans="2:9" x14ac:dyDescent="0.25">
      <c r="B6" t="s">
        <v>14</v>
      </c>
      <c r="C6">
        <v>11.2</v>
      </c>
      <c r="E6" t="s">
        <v>27</v>
      </c>
      <c r="F6">
        <v>9.98</v>
      </c>
      <c r="H6" t="s">
        <v>34</v>
      </c>
      <c r="I6">
        <v>0.128</v>
      </c>
    </row>
    <row r="7" spans="2:9" x14ac:dyDescent="0.25">
      <c r="B7" t="s">
        <v>15</v>
      </c>
      <c r="C7">
        <v>11.7</v>
      </c>
      <c r="E7" t="s">
        <v>28</v>
      </c>
      <c r="F7">
        <v>11.34</v>
      </c>
    </row>
    <row r="8" spans="2:9" x14ac:dyDescent="0.25">
      <c r="B8" t="s">
        <v>42</v>
      </c>
      <c r="C8">
        <v>10.8</v>
      </c>
      <c r="E8" t="s">
        <v>35</v>
      </c>
      <c r="F8">
        <v>9.9700000000000006</v>
      </c>
    </row>
    <row r="9" spans="2:9" x14ac:dyDescent="0.25">
      <c r="B9" t="s">
        <v>43</v>
      </c>
      <c r="C9">
        <v>11.4</v>
      </c>
      <c r="E9" t="s">
        <v>36</v>
      </c>
      <c r="F9">
        <v>10.88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Comparatif</vt:lpstr>
      <vt:lpstr>BDD</vt:lpstr>
      <vt:lpstr>Modèle_fixation</vt:lpstr>
      <vt:lpstr>Modèle_jante</vt:lpstr>
      <vt:lpstr>Modèle_jantes</vt:lpstr>
      <vt:lpstr>Modèle_pneu</vt:lpstr>
      <vt:lpstr>Poids_fixation</vt:lpstr>
      <vt:lpstr>Poids_jante</vt:lpstr>
      <vt:lpstr>Poids_pneu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</dc:creator>
  <cp:lastModifiedBy>Régis Barbier</cp:lastModifiedBy>
  <dcterms:created xsi:type="dcterms:W3CDTF">2015-06-05T18:19:34Z</dcterms:created>
  <dcterms:modified xsi:type="dcterms:W3CDTF">2021-02-03T14:05:33Z</dcterms:modified>
</cp:coreProperties>
</file>